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24735" windowHeight="12720"/>
  </bookViews>
  <sheets>
    <sheet name="조정내역" sheetId="1" r:id="rId1"/>
  </sheets>
  <externalReferences>
    <externalReference r:id="rId2"/>
  </externalReferences>
  <definedNames>
    <definedName name="_xlnm.Print_Area" localSheetId="0">조정내역!$A$1:$F$35</definedName>
    <definedName name="공기">[1]요율!$C$11</definedName>
    <definedName name="직비">[1]요율!$C$10</definedName>
  </definedNames>
  <calcPr calcId="124519"/>
</workbook>
</file>

<file path=xl/calcChain.xml><?xml version="1.0" encoding="utf-8"?>
<calcChain xmlns="http://schemas.openxmlformats.org/spreadsheetml/2006/main">
  <c r="L8" i="1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C8"/>
  <c r="B25"/>
  <c r="C25" l="1"/>
  <c r="C23"/>
  <c r="D23" s="1"/>
  <c r="B23"/>
  <c r="C22"/>
  <c r="C21"/>
  <c r="B22"/>
  <c r="D22" s="1"/>
  <c r="B21"/>
  <c r="D21" s="1"/>
  <c r="C20"/>
  <c r="C19"/>
  <c r="B20"/>
  <c r="D20" s="1"/>
  <c r="B19"/>
  <c r="C18"/>
  <c r="B18"/>
  <c r="C17"/>
  <c r="D17" s="1"/>
  <c r="B17"/>
  <c r="C16"/>
  <c r="B16"/>
  <c r="C15"/>
  <c r="D15" s="1"/>
  <c r="B15"/>
  <c r="C14"/>
  <c r="B14"/>
  <c r="C13"/>
  <c r="B13"/>
  <c r="C12"/>
  <c r="B12"/>
  <c r="C11"/>
  <c r="B11"/>
  <c r="C10"/>
  <c r="B10"/>
  <c r="C9"/>
  <c r="B9"/>
  <c r="B8"/>
  <c r="D8" s="1"/>
  <c r="C24" l="1"/>
  <c r="B24"/>
  <c r="D10"/>
  <c r="D11"/>
  <c r="D12"/>
  <c r="D14"/>
  <c r="D18"/>
  <c r="D9"/>
  <c r="D13"/>
  <c r="D19"/>
  <c r="D16"/>
  <c r="D25"/>
  <c r="F25" s="1"/>
  <c r="D24" l="1"/>
</calcChain>
</file>

<file path=xl/sharedStrings.xml><?xml version="1.0" encoding="utf-8"?>
<sst xmlns="http://schemas.openxmlformats.org/spreadsheetml/2006/main" count="79" uniqueCount="77">
  <si>
    <t>조정내용</t>
    <phoneticPr fontId="4" type="noConversion"/>
  </si>
  <si>
    <t>도급비</t>
    <phoneticPr fontId="4" type="noConversion"/>
  </si>
  <si>
    <t>제잡비 소계</t>
    <phoneticPr fontId="4" type="noConversion"/>
  </si>
  <si>
    <t xml:space="preserve">   - 부가가치세</t>
    <phoneticPr fontId="4" type="noConversion"/>
  </si>
  <si>
    <t xml:space="preserve">   - 이윤</t>
    <phoneticPr fontId="4" type="noConversion"/>
  </si>
  <si>
    <t xml:space="preserve">   - 일반관리비</t>
    <phoneticPr fontId="4" type="noConversion"/>
  </si>
  <si>
    <t xml:space="preserve">   - 기타경비</t>
  </si>
  <si>
    <t xml:space="preserve">   - 환경보전비</t>
  </si>
  <si>
    <t xml:space="preserve">   - 산업안전보건비</t>
  </si>
  <si>
    <t xml:space="preserve">   - 퇴직공제부금비</t>
  </si>
  <si>
    <t xml:space="preserve">   - 연금보험료</t>
  </si>
  <si>
    <t xml:space="preserve">   - 노인요양보험료</t>
  </si>
  <si>
    <t xml:space="preserve">   - 건강보험료</t>
  </si>
  <si>
    <t xml:space="preserve">   - 고용보험료</t>
  </si>
  <si>
    <t xml:space="preserve">   - 산재보험료</t>
  </si>
  <si>
    <t xml:space="preserve">   - 간접노무비</t>
  </si>
  <si>
    <t>직접공사비계</t>
    <phoneticPr fontId="4" type="noConversion"/>
  </si>
  <si>
    <t>설계율(%)</t>
    <phoneticPr fontId="4" type="noConversion"/>
  </si>
  <si>
    <t>증(감)액</t>
    <phoneticPr fontId="4" type="noConversion"/>
  </si>
  <si>
    <t>조사금액</t>
    <phoneticPr fontId="4" type="noConversion"/>
  </si>
  <si>
    <t>설계금액</t>
    <phoneticPr fontId="4" type="noConversion"/>
  </si>
  <si>
    <t>구       분</t>
    <phoneticPr fontId="4" type="noConversion"/>
  </si>
  <si>
    <t>(단위 : 천원)</t>
    <phoneticPr fontId="4" type="noConversion"/>
  </si>
  <si>
    <t>계약심사 조정내역</t>
    <phoneticPr fontId="4" type="noConversion"/>
  </si>
  <si>
    <t>1) 조사율 : 계약심사부서에서 적용한 비율</t>
    <phoneticPr fontId="2" type="noConversion"/>
  </si>
  <si>
    <r>
      <t>조사율(%)</t>
    </r>
    <r>
      <rPr>
        <b/>
        <vertAlign val="superscript"/>
        <sz val="12"/>
        <rFont val="돋움"/>
        <family val="3"/>
        <charset val="129"/>
      </rPr>
      <t>1)</t>
    </r>
    <phoneticPr fontId="4" type="noConversion"/>
  </si>
  <si>
    <t>○ 공 사 명 : 어린이비전센터 라바파크 공사</t>
    <phoneticPr fontId="4" type="noConversion"/>
  </si>
  <si>
    <t>공    종</t>
    <phoneticPr fontId="4" type="noConversion"/>
  </si>
  <si>
    <t>당초(감사의뢰,건축)</t>
    <phoneticPr fontId="4" type="noConversion"/>
  </si>
  <si>
    <t>당초(감사의뢰,실물모형)</t>
    <phoneticPr fontId="4" type="noConversion"/>
  </si>
  <si>
    <t>변경(감사조치)</t>
    <phoneticPr fontId="4" type="noConversion"/>
  </si>
  <si>
    <r>
      <t>증</t>
    </r>
    <r>
      <rPr>
        <b/>
        <sz val="12"/>
        <color indexed="16"/>
        <rFont val="돋움"/>
        <family val="3"/>
        <charset val="129"/>
      </rPr>
      <t xml:space="preserve">,  </t>
    </r>
    <r>
      <rPr>
        <b/>
        <sz val="12"/>
        <color indexed="10"/>
        <rFont val="돋움"/>
        <family val="3"/>
        <charset val="129"/>
      </rPr>
      <t>감</t>
    </r>
    <phoneticPr fontId="4" type="noConversion"/>
  </si>
  <si>
    <t xml:space="preserve">비고 </t>
    <phoneticPr fontId="4" type="noConversion"/>
  </si>
  <si>
    <t>직  접  재  료  비</t>
  </si>
  <si>
    <t>간  접  재  료  비</t>
  </si>
  <si>
    <t>작업설, 부산물(△)</t>
  </si>
  <si>
    <t>[ 소          계 ]</t>
  </si>
  <si>
    <t>직  접  노  무  비</t>
  </si>
  <si>
    <t>간  접  노  무  비</t>
  </si>
  <si>
    <t>운반비</t>
    <phoneticPr fontId="22" type="noConversion"/>
  </si>
  <si>
    <t>기계경비</t>
    <phoneticPr fontId="22" type="noConversion"/>
  </si>
  <si>
    <t>산재보험료</t>
    <phoneticPr fontId="22" type="noConversion"/>
  </si>
  <si>
    <t>고용보험료</t>
    <phoneticPr fontId="22" type="noConversion"/>
  </si>
  <si>
    <t>0.79%→0.87%</t>
    <phoneticPr fontId="22" type="noConversion"/>
  </si>
  <si>
    <t>건강보험료</t>
    <phoneticPr fontId="22" type="noConversion"/>
  </si>
  <si>
    <t>연금보험료</t>
    <phoneticPr fontId="22" type="noConversion"/>
  </si>
  <si>
    <t>노인장기요양보험료</t>
    <phoneticPr fontId="22" type="noConversion"/>
  </si>
  <si>
    <t>퇴직공제부금비</t>
    <phoneticPr fontId="22" type="noConversion"/>
  </si>
  <si>
    <t>안전관리비</t>
    <phoneticPr fontId="22" type="noConversion"/>
  </si>
  <si>
    <t>기타경비</t>
    <phoneticPr fontId="22" type="noConversion"/>
  </si>
  <si>
    <t>환경보전비</t>
    <phoneticPr fontId="22" type="noConversion"/>
  </si>
  <si>
    <t>지급보증서발급수수료
(하도급)</t>
    <phoneticPr fontId="22" type="noConversion"/>
  </si>
  <si>
    <t>하도급수수료 추가</t>
    <phoneticPr fontId="22" type="noConversion"/>
  </si>
  <si>
    <t>지급보증서발급수수료
(건설기계)</t>
    <phoneticPr fontId="22" type="noConversion"/>
  </si>
  <si>
    <t>계</t>
    <phoneticPr fontId="22" type="noConversion"/>
  </si>
  <si>
    <t>일반관리비</t>
    <phoneticPr fontId="22" type="noConversion"/>
  </si>
  <si>
    <t>이윤</t>
    <phoneticPr fontId="4" type="noConversion"/>
  </si>
  <si>
    <t>사급자재</t>
    <phoneticPr fontId="4" type="noConversion"/>
  </si>
  <si>
    <t>공급가액</t>
    <phoneticPr fontId="4" type="noConversion"/>
  </si>
  <si>
    <t>폐기물처리비(100톤미만)</t>
    <phoneticPr fontId="22" type="noConversion"/>
  </si>
  <si>
    <t>실물모형제조설치납품</t>
    <phoneticPr fontId="22" type="noConversion"/>
  </si>
  <si>
    <t>캐릭터 개발비 포함</t>
    <phoneticPr fontId="22" type="noConversion"/>
  </si>
  <si>
    <t>부가가치세</t>
    <phoneticPr fontId="22" type="noConversion"/>
  </si>
  <si>
    <t>도급액</t>
    <phoneticPr fontId="4" type="noConversion"/>
  </si>
  <si>
    <t>관급자재비(자재,물품)</t>
    <phoneticPr fontId="22" type="noConversion"/>
  </si>
  <si>
    <t>캐릭터사용디자인개발비</t>
    <phoneticPr fontId="22" type="noConversion"/>
  </si>
  <si>
    <t>총공사비</t>
    <phoneticPr fontId="22" type="noConversion"/>
  </si>
  <si>
    <t xml:space="preserve">   - 지급봉증서 발급수수료(하도급)</t>
    <phoneticPr fontId="2" type="noConversion"/>
  </si>
  <si>
    <t xml:space="preserve">   - 지급봉증서 발급수수료(건설기계)</t>
    <phoneticPr fontId="2" type="noConversion"/>
  </si>
  <si>
    <t>○ 레미콘,이형철근 관급자재 분리 적용</t>
    <phoneticPr fontId="4" type="noConversion"/>
  </si>
  <si>
    <t>○ 현장준공청소 항목 삭제</t>
    <phoneticPr fontId="2" type="noConversion"/>
  </si>
  <si>
    <t>○ '15년 상반기 시중노임단가 적용</t>
    <phoneticPr fontId="4" type="noConversion"/>
  </si>
  <si>
    <t>○ 건설폐기물은 내역 포함 → 별도 경비로 변경</t>
    <phoneticPr fontId="2" type="noConversion"/>
  </si>
  <si>
    <t>조정률</t>
    <phoneticPr fontId="2" type="noConversion"/>
  </si>
  <si>
    <t>○ 고용보험료 제비율 조정(0.79 → 0.87)</t>
    <phoneticPr fontId="2" type="noConversion"/>
  </si>
  <si>
    <t>○ 실물모형제조설치 납품 통합</t>
    <phoneticPr fontId="2" type="noConversion"/>
  </si>
  <si>
    <t>-</t>
    <phoneticPr fontId="2" type="noConversion"/>
  </si>
</sst>
</file>

<file path=xl/styles.xml><?xml version="1.0" encoding="utf-8"?>
<styleSheet xmlns="http://schemas.openxmlformats.org/spreadsheetml/2006/main">
  <numFmts count="16">
    <numFmt numFmtId="41" formatCode="_-* #,##0_-;\-* #,##0_-;_-* &quot;-&quot;_-;_-@_-"/>
    <numFmt numFmtId="176" formatCode="#,###,"/>
    <numFmt numFmtId="177" formatCode="_ &quot;₩&quot;* #,##0_ ;_ &quot;₩&quot;* \-#,##0_ ;_ &quot;₩&quot;* &quot;-&quot;_ ;_ @_ "/>
    <numFmt numFmtId="178" formatCode="0.0"/>
    <numFmt numFmtId="179" formatCode="0.00000"/>
    <numFmt numFmtId="180" formatCode="#,##0.000000"/>
    <numFmt numFmtId="181" formatCode="#,##0.0000000"/>
    <numFmt numFmtId="182" formatCode="&quot;$&quot;#,##0.00_);[Red]&quot;₩&quot;\(&quot;$&quot;#,##0.00&quot;₩&quot;\)"/>
    <numFmt numFmtId="183" formatCode="_ * #,##0.000_ ;_ * \-#,##0.000_ ;_ * &quot;-&quot;_ ;_ @_ "/>
    <numFmt numFmtId="184" formatCode="_-* #,##0\ _D_M_-;\-* #,##0\ _D_M_-;_-* &quot;-&quot;\ _D_M_-;_-@_-"/>
    <numFmt numFmtId="185" formatCode="&quot;$&quot;#,##0_);[Red]\(&quot;$&quot;#,##0\)"/>
    <numFmt numFmtId="186" formatCode="_ * #,##0_ ;_ * \-#,##0_ ;_ * &quot;-&quot;_ ;_ @_ "/>
    <numFmt numFmtId="187" formatCode="_ * #,##0.00_ ;_ * \-#,##0.00_ ;_ * &quot;-&quot;??_ ;_ @_ "/>
    <numFmt numFmtId="188" formatCode="_-* #,##0\ &quot;DM&quot;_-;\-* #,##0\ &quot;DM&quot;_-;_-* &quot;-&quot;\ &quot;DM&quot;_-;_-@_-"/>
    <numFmt numFmtId="189" formatCode="#,##0_ "/>
    <numFmt numFmtId="190" formatCode="0.0_ "/>
  </numFmts>
  <fonts count="28">
    <font>
      <sz val="12"/>
      <name val="바탕체"/>
      <family val="1"/>
      <charset val="129"/>
    </font>
    <font>
      <sz val="12"/>
      <name val="바탕체"/>
      <family val="1"/>
      <charset val="129"/>
    </font>
    <font>
      <sz val="8"/>
      <name val="바탕체"/>
      <family val="1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1"/>
      <name val="돋움"/>
      <family val="3"/>
      <charset val="129"/>
    </font>
    <font>
      <sz val="10"/>
      <name val="돋움"/>
      <family val="3"/>
      <charset val="129"/>
    </font>
    <font>
      <b/>
      <sz val="12"/>
      <name val="돋움"/>
      <family val="3"/>
      <charset val="129"/>
    </font>
    <font>
      <sz val="11"/>
      <color indexed="39"/>
      <name val="돋움"/>
      <family val="3"/>
      <charset val="129"/>
    </font>
    <font>
      <b/>
      <u val="double"/>
      <sz val="20"/>
      <name val="돋움"/>
      <family val="3"/>
      <charset val="129"/>
    </font>
    <font>
      <sz val="10"/>
      <name val="MS Sans Serif"/>
      <family val="2"/>
    </font>
    <font>
      <sz val="10"/>
      <name val="Arial"/>
      <family val="2"/>
    </font>
    <font>
      <sz val="10"/>
      <name val="Courier"/>
      <family val="3"/>
    </font>
    <font>
      <sz val="10"/>
      <color indexed="12"/>
      <name val="굴림체"/>
      <family val="3"/>
      <charset val="129"/>
    </font>
    <font>
      <sz val="12"/>
      <color indexed="24"/>
      <name val="바탕체"/>
      <family val="1"/>
      <charset val="129"/>
    </font>
    <font>
      <b/>
      <vertAlign val="superscript"/>
      <sz val="12"/>
      <name val="돋움"/>
      <family val="3"/>
      <charset val="129"/>
    </font>
    <font>
      <b/>
      <sz val="12"/>
      <color indexed="16"/>
      <name val="돋움"/>
      <family val="3"/>
      <charset val="129"/>
    </font>
    <font>
      <b/>
      <sz val="12"/>
      <color indexed="12"/>
      <name val="돋움"/>
      <family val="3"/>
      <charset val="129"/>
    </font>
    <font>
      <b/>
      <sz val="12"/>
      <color indexed="10"/>
      <name val="돋움"/>
      <family val="3"/>
      <charset val="129"/>
    </font>
    <font>
      <sz val="12"/>
      <name val="돋움"/>
      <family val="3"/>
      <charset val="129"/>
    </font>
    <font>
      <sz val="12"/>
      <color rgb="FF002060"/>
      <name val="돋움"/>
      <family val="3"/>
      <charset val="129"/>
    </font>
    <font>
      <sz val="12"/>
      <color rgb="FFC00000"/>
      <name val="돋움"/>
      <family val="3"/>
      <charset val="129"/>
    </font>
    <font>
      <sz val="8"/>
      <name val="맑은 고딕"/>
      <family val="2"/>
      <charset val="129"/>
      <scheme val="minor"/>
    </font>
    <font>
      <b/>
      <sz val="12"/>
      <color rgb="FF002060"/>
      <name val="돋움"/>
      <family val="3"/>
      <charset val="129"/>
    </font>
    <font>
      <b/>
      <sz val="12"/>
      <color rgb="FFC00000"/>
      <name val="돋움"/>
      <family val="3"/>
      <charset val="129"/>
    </font>
    <font>
      <sz val="12"/>
      <color theme="1"/>
      <name val="돋움"/>
      <family val="3"/>
      <charset val="129"/>
    </font>
    <font>
      <sz val="12"/>
      <color theme="1"/>
      <name val="맑은 고딕"/>
      <family val="2"/>
      <charset val="129"/>
      <scheme val="minor"/>
    </font>
    <font>
      <b/>
      <sz val="12"/>
      <color theme="1"/>
      <name val="돋움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6">
    <xf numFmtId="0" fontId="0" fillId="0" borderId="0"/>
    <xf numFmtId="9" fontId="1" fillId="0" borderId="0" applyFont="0" applyFill="0" applyBorder="0" applyAlignment="0" applyProtection="0"/>
    <xf numFmtId="0" fontId="3" fillId="0" borderId="0"/>
    <xf numFmtId="177" fontId="3" fillId="0" borderId="0" applyFont="0" applyFill="0" applyBorder="0" applyAlignment="0" applyProtection="0"/>
    <xf numFmtId="0" fontId="1" fillId="0" borderId="0" applyFont="0" applyFill="0" applyBorder="0" applyAlignment="0" applyProtection="0"/>
    <xf numFmtId="179" fontId="1" fillId="0" borderId="0"/>
    <xf numFmtId="180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2" fontId="10" fillId="0" borderId="0" applyFont="0" applyFill="0" applyBorder="0" applyAlignment="0" applyProtection="0"/>
    <xf numFmtId="183" fontId="1" fillId="0" borderId="0"/>
    <xf numFmtId="18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85" fontId="1" fillId="0" borderId="0"/>
    <xf numFmtId="186" fontId="11" fillId="0" borderId="0" applyFont="0" applyFill="0" applyBorder="0" applyAlignment="0" applyProtection="0"/>
    <xf numFmtId="187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/>
    <xf numFmtId="0" fontId="11" fillId="0" borderId="0"/>
    <xf numFmtId="188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>
      <alignment vertical="center"/>
    </xf>
    <xf numFmtId="3" fontId="14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</cellStyleXfs>
  <cellXfs count="107">
    <xf numFmtId="0" fontId="0" fillId="0" borderId="0" xfId="0"/>
    <xf numFmtId="0" fontId="3" fillId="0" borderId="0" xfId="2" applyAlignment="1">
      <alignment vertical="center"/>
    </xf>
    <xf numFmtId="0" fontId="3" fillId="0" borderId="1" xfId="2" applyFont="1" applyBorder="1" applyAlignment="1">
      <alignment vertical="center"/>
    </xf>
    <xf numFmtId="0" fontId="3" fillId="0" borderId="2" xfId="2" applyFont="1" applyBorder="1" applyAlignment="1">
      <alignment vertical="center"/>
    </xf>
    <xf numFmtId="0" fontId="0" fillId="0" borderId="2" xfId="2" applyFont="1" applyBorder="1" applyAlignment="1">
      <alignment vertical="center"/>
    </xf>
    <xf numFmtId="0" fontId="3" fillId="0" borderId="4" xfId="2" applyFont="1" applyBorder="1" applyAlignment="1">
      <alignment vertical="center"/>
    </xf>
    <xf numFmtId="0" fontId="3" fillId="0" borderId="0" xfId="2" applyFont="1" applyBorder="1" applyAlignment="1">
      <alignment vertical="center"/>
    </xf>
    <xf numFmtId="0" fontId="0" fillId="0" borderId="0" xfId="2" applyFont="1" applyBorder="1" applyAlignment="1">
      <alignment vertical="center"/>
    </xf>
    <xf numFmtId="0" fontId="0" fillId="0" borderId="5" xfId="2" applyFont="1" applyBorder="1" applyAlignment="1">
      <alignment vertical="center"/>
    </xf>
    <xf numFmtId="0" fontId="3" fillId="0" borderId="6" xfId="2" applyFont="1" applyBorder="1" applyAlignment="1">
      <alignment vertical="center"/>
    </xf>
    <xf numFmtId="0" fontId="3" fillId="0" borderId="7" xfId="2" applyFont="1" applyBorder="1" applyAlignment="1">
      <alignment vertical="center"/>
    </xf>
    <xf numFmtId="0" fontId="3" fillId="0" borderId="0" xfId="2" applyAlignment="1">
      <alignment horizontal="left" vertical="center"/>
    </xf>
    <xf numFmtId="0" fontId="3" fillId="0" borderId="0" xfId="2" applyFont="1" applyAlignment="1">
      <alignment vertical="center"/>
    </xf>
    <xf numFmtId="176" fontId="5" fillId="2" borderId="11" xfId="2" applyNumberFormat="1" applyFont="1" applyFill="1" applyBorder="1" applyAlignment="1">
      <alignment vertical="center" shrinkToFit="1"/>
    </xf>
    <xf numFmtId="176" fontId="5" fillId="2" borderId="12" xfId="3" applyNumberFormat="1" applyFont="1" applyFill="1" applyBorder="1" applyAlignment="1">
      <alignment vertical="center" shrinkToFit="1"/>
    </xf>
    <xf numFmtId="0" fontId="5" fillId="2" borderId="11" xfId="2" applyFont="1" applyFill="1" applyBorder="1" applyAlignment="1">
      <alignment horizontal="center" vertical="center" shrinkToFit="1"/>
    </xf>
    <xf numFmtId="0" fontId="3" fillId="3" borderId="6" xfId="2" applyFill="1" applyBorder="1" applyAlignment="1">
      <alignment vertical="center"/>
    </xf>
    <xf numFmtId="0" fontId="3" fillId="3" borderId="8" xfId="2" applyFill="1" applyBorder="1" applyAlignment="1">
      <alignment vertical="center"/>
    </xf>
    <xf numFmtId="176" fontId="3" fillId="3" borderId="13" xfId="2" applyNumberFormat="1" applyFill="1" applyBorder="1" applyAlignment="1">
      <alignment vertical="center" shrinkToFit="1"/>
    </xf>
    <xf numFmtId="176" fontId="3" fillId="3" borderId="10" xfId="2" applyNumberFormat="1" applyFill="1" applyBorder="1" applyAlignment="1">
      <alignment vertical="center" shrinkToFit="1"/>
    </xf>
    <xf numFmtId="176" fontId="3" fillId="3" borderId="13" xfId="3" applyNumberFormat="1" applyFill="1" applyBorder="1" applyAlignment="1">
      <alignment vertical="center" shrinkToFit="1"/>
    </xf>
    <xf numFmtId="0" fontId="8" fillId="0" borderId="12" xfId="2" applyFont="1" applyBorder="1" applyAlignment="1">
      <alignment horizontal="center" vertical="center"/>
    </xf>
    <xf numFmtId="176" fontId="3" fillId="0" borderId="14" xfId="2" applyNumberFormat="1" applyBorder="1" applyAlignment="1">
      <alignment vertical="center" shrinkToFit="1"/>
    </xf>
    <xf numFmtId="176" fontId="3" fillId="0" borderId="0" xfId="2" applyNumberFormat="1" applyBorder="1" applyAlignment="1">
      <alignment vertical="center" shrinkToFit="1"/>
    </xf>
    <xf numFmtId="176" fontId="8" fillId="0" borderId="14" xfId="3" applyNumberFormat="1" applyFont="1" applyBorder="1" applyAlignment="1">
      <alignment vertical="center" shrinkToFit="1"/>
    </xf>
    <xf numFmtId="0" fontId="3" fillId="0" borderId="5" xfId="2" applyBorder="1" applyAlignment="1">
      <alignment vertical="center" shrinkToFit="1"/>
    </xf>
    <xf numFmtId="0" fontId="8" fillId="0" borderId="14" xfId="2" applyFont="1" applyBorder="1" applyAlignment="1">
      <alignment horizontal="center" vertical="center"/>
    </xf>
    <xf numFmtId="0" fontId="8" fillId="0" borderId="14" xfId="2" applyFont="1" applyBorder="1" applyAlignment="1">
      <alignment horizontal="center" vertical="center" shrinkToFit="1"/>
    </xf>
    <xf numFmtId="0" fontId="3" fillId="0" borderId="5" xfId="2" applyFont="1" applyBorder="1" applyAlignment="1">
      <alignment vertical="center" shrinkToFit="1"/>
    </xf>
    <xf numFmtId="0" fontId="8" fillId="0" borderId="15" xfId="2" applyFont="1" applyBorder="1" applyAlignment="1">
      <alignment horizontal="center" vertical="center"/>
    </xf>
    <xf numFmtId="176" fontId="3" fillId="0" borderId="15" xfId="2" applyNumberFormat="1" applyBorder="1" applyAlignment="1">
      <alignment vertical="center" shrinkToFit="1"/>
    </xf>
    <xf numFmtId="176" fontId="3" fillId="0" borderId="7" xfId="2" applyNumberFormat="1" applyBorder="1" applyAlignment="1">
      <alignment vertical="center" shrinkToFit="1"/>
    </xf>
    <xf numFmtId="176" fontId="8" fillId="0" borderId="15" xfId="3" applyNumberFormat="1" applyFont="1" applyBorder="1" applyAlignment="1">
      <alignment vertical="center" shrinkToFit="1"/>
    </xf>
    <xf numFmtId="0" fontId="3" fillId="0" borderId="8" xfId="2" applyBorder="1" applyAlignment="1">
      <alignment vertical="center" shrinkToFit="1"/>
    </xf>
    <xf numFmtId="0" fontId="3" fillId="3" borderId="9" xfId="2" applyFill="1" applyBorder="1" applyAlignment="1">
      <alignment horizontal="center" vertical="center"/>
    </xf>
    <xf numFmtId="0" fontId="3" fillId="3" borderId="13" xfId="2" applyFill="1" applyBorder="1" applyAlignment="1">
      <alignment horizontal="center" vertical="center"/>
    </xf>
    <xf numFmtId="176" fontId="3" fillId="3" borderId="10" xfId="3" applyNumberFormat="1" applyFill="1" applyBorder="1" applyAlignment="1">
      <alignment vertical="center" shrinkToFit="1"/>
    </xf>
    <xf numFmtId="0" fontId="3" fillId="3" borderId="11" xfId="2" applyFill="1" applyBorder="1" applyAlignment="1">
      <alignment horizontal="center" vertical="center" shrinkToFit="1"/>
    </xf>
    <xf numFmtId="0" fontId="5" fillId="2" borderId="13" xfId="2" applyFont="1" applyFill="1" applyBorder="1" applyAlignment="1">
      <alignment horizontal="center" vertical="center"/>
    </xf>
    <xf numFmtId="0" fontId="5" fillId="2" borderId="11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3" fillId="0" borderId="0" xfId="2" applyAlignment="1">
      <alignment horizontal="right" vertical="center"/>
    </xf>
    <xf numFmtId="0" fontId="0" fillId="0" borderId="0" xfId="2" applyFont="1" applyAlignment="1">
      <alignment vertical="center"/>
    </xf>
    <xf numFmtId="0" fontId="5" fillId="0" borderId="6" xfId="2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/>
    </xf>
    <xf numFmtId="0" fontId="5" fillId="0" borderId="4" xfId="2" applyFont="1" applyFill="1" applyBorder="1" applyAlignment="1">
      <alignment horizontal="center" vertical="center"/>
    </xf>
    <xf numFmtId="0" fontId="5" fillId="0" borderId="4" xfId="2" applyFont="1" applyFill="1" applyBorder="1" applyAlignment="1">
      <alignment horizontal="center" vertical="center" shrinkToFit="1"/>
    </xf>
    <xf numFmtId="178" fontId="5" fillId="0" borderId="4" xfId="2" applyNumberFormat="1" applyFont="1" applyFill="1" applyBorder="1" applyAlignment="1">
      <alignment horizontal="center" vertical="center"/>
    </xf>
    <xf numFmtId="3" fontId="5" fillId="0" borderId="4" xfId="2" applyNumberFormat="1" applyFont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6" fillId="0" borderId="0" xfId="2" applyFont="1" applyBorder="1" applyAlignment="1">
      <alignment vertical="center" wrapText="1" shrinkToFit="1"/>
    </xf>
    <xf numFmtId="0" fontId="3" fillId="0" borderId="5" xfId="2" applyBorder="1" applyAlignment="1">
      <alignment vertical="center" wrapText="1" shrinkToFit="1"/>
    </xf>
    <xf numFmtId="0" fontId="16" fillId="3" borderId="16" xfId="0" applyFont="1" applyFill="1" applyBorder="1" applyAlignment="1">
      <alignment horizontal="center" vertical="center" wrapText="1"/>
    </xf>
    <xf numFmtId="0" fontId="17" fillId="3" borderId="17" xfId="0" applyFont="1" applyFill="1" applyBorder="1" applyAlignment="1">
      <alignment horizontal="center" vertical="center" wrapText="1"/>
    </xf>
    <xf numFmtId="0" fontId="18" fillId="3" borderId="17" xfId="0" applyFont="1" applyFill="1" applyBorder="1" applyAlignment="1">
      <alignment horizontal="center" vertical="center" wrapText="1"/>
    </xf>
    <xf numFmtId="189" fontId="17" fillId="3" borderId="17" xfId="0" applyNumberFormat="1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41" fontId="19" fillId="0" borderId="19" xfId="25" applyNumberFormat="1" applyFont="1" applyBorder="1" applyAlignment="1">
      <alignment horizontal="distributed" vertical="distributed" wrapText="1" justifyLastLine="1"/>
    </xf>
    <xf numFmtId="41" fontId="20" fillId="4" borderId="20" xfId="25" applyFont="1" applyFill="1" applyBorder="1" applyAlignment="1">
      <alignment vertical="center" wrapText="1"/>
    </xf>
    <xf numFmtId="41" fontId="21" fillId="0" borderId="20" xfId="25" applyFont="1" applyBorder="1" applyAlignment="1">
      <alignment vertical="center" wrapText="1"/>
    </xf>
    <xf numFmtId="41" fontId="19" fillId="0" borderId="20" xfId="25" applyFont="1" applyBorder="1" applyAlignment="1">
      <alignment vertical="center" wrapText="1"/>
    </xf>
    <xf numFmtId="41" fontId="19" fillId="4" borderId="21" xfId="25" applyFont="1" applyFill="1" applyBorder="1" applyAlignment="1">
      <alignment vertical="center" wrapText="1"/>
    </xf>
    <xf numFmtId="41" fontId="19" fillId="0" borderId="22" xfId="25" applyNumberFormat="1" applyFont="1" applyBorder="1" applyAlignment="1">
      <alignment horizontal="distributed" vertical="distributed" wrapText="1" justifyLastLine="1"/>
    </xf>
    <xf numFmtId="41" fontId="21" fillId="0" borderId="20" xfId="25" applyFont="1" applyFill="1" applyBorder="1" applyAlignment="1">
      <alignment vertical="center" wrapText="1"/>
    </xf>
    <xf numFmtId="41" fontId="20" fillId="4" borderId="23" xfId="25" applyFont="1" applyFill="1" applyBorder="1" applyAlignment="1">
      <alignment vertical="center" wrapText="1"/>
    </xf>
    <xf numFmtId="41" fontId="7" fillId="0" borderId="22" xfId="25" applyNumberFormat="1" applyFont="1" applyBorder="1" applyAlignment="1">
      <alignment horizontal="distributed" vertical="distributed" wrapText="1" justifyLastLine="1"/>
    </xf>
    <xf numFmtId="41" fontId="19" fillId="4" borderId="21" xfId="25" applyFont="1" applyFill="1" applyBorder="1" applyAlignment="1">
      <alignment horizontal="center" vertical="center" wrapText="1"/>
    </xf>
    <xf numFmtId="41" fontId="20" fillId="4" borderId="24" xfId="25" applyFont="1" applyFill="1" applyBorder="1" applyAlignment="1">
      <alignment vertical="center" wrapText="1"/>
    </xf>
    <xf numFmtId="41" fontId="21" fillId="0" borderId="25" xfId="25" applyFont="1" applyFill="1" applyBorder="1" applyAlignment="1">
      <alignment vertical="center" wrapText="1"/>
    </xf>
    <xf numFmtId="41" fontId="19" fillId="4" borderId="26" xfId="25" applyFont="1" applyFill="1" applyBorder="1" applyAlignment="1">
      <alignment vertical="center" wrapText="1"/>
    </xf>
    <xf numFmtId="9" fontId="19" fillId="4" borderId="26" xfId="25" applyNumberFormat="1" applyFont="1" applyFill="1" applyBorder="1" applyAlignment="1">
      <alignment vertical="center" wrapText="1"/>
    </xf>
    <xf numFmtId="41" fontId="21" fillId="0" borderId="23" xfId="25" applyFont="1" applyFill="1" applyBorder="1" applyAlignment="1">
      <alignment vertical="center" wrapText="1"/>
    </xf>
    <xf numFmtId="9" fontId="19" fillId="4" borderId="26" xfId="25" applyNumberFormat="1" applyFont="1" applyFill="1" applyBorder="1" applyAlignment="1">
      <alignment horizontal="center" vertical="center" wrapText="1"/>
    </xf>
    <xf numFmtId="41" fontId="21" fillId="4" borderId="24" xfId="25" applyFont="1" applyFill="1" applyBorder="1" applyAlignment="1">
      <alignment vertical="center" wrapText="1"/>
    </xf>
    <xf numFmtId="41" fontId="19" fillId="4" borderId="26" xfId="25" applyFont="1" applyFill="1" applyBorder="1" applyAlignment="1">
      <alignment horizontal="center" vertical="center" wrapText="1"/>
    </xf>
    <xf numFmtId="41" fontId="23" fillId="4" borderId="24" xfId="25" applyFont="1" applyFill="1" applyBorder="1" applyAlignment="1">
      <alignment vertical="center" wrapText="1"/>
    </xf>
    <xf numFmtId="41" fontId="24" fillId="4" borderId="24" xfId="25" applyFont="1" applyFill="1" applyBorder="1" applyAlignment="1">
      <alignment vertical="center" wrapText="1"/>
    </xf>
    <xf numFmtId="41" fontId="23" fillId="4" borderId="23" xfId="25" applyFont="1" applyFill="1" applyBorder="1" applyAlignment="1">
      <alignment vertical="center" wrapText="1"/>
    </xf>
    <xf numFmtId="41" fontId="24" fillId="0" borderId="20" xfId="25" applyFont="1" applyFill="1" applyBorder="1" applyAlignment="1">
      <alignment vertical="center" wrapText="1"/>
    </xf>
    <xf numFmtId="41" fontId="24" fillId="0" borderId="25" xfId="25" applyFont="1" applyFill="1" applyBorder="1" applyAlignment="1">
      <alignment vertical="center" wrapText="1"/>
    </xf>
    <xf numFmtId="41" fontId="24" fillId="0" borderId="20" xfId="25" applyFont="1" applyBorder="1" applyAlignment="1">
      <alignment vertical="center" wrapText="1"/>
    </xf>
    <xf numFmtId="41" fontId="19" fillId="4" borderId="24" xfId="25" applyFont="1" applyFill="1" applyBorder="1" applyAlignment="1">
      <alignment vertical="center" wrapText="1"/>
    </xf>
    <xf numFmtId="41" fontId="19" fillId="0" borderId="25" xfId="25" applyFont="1" applyBorder="1" applyAlignment="1">
      <alignment vertical="center" wrapText="1"/>
    </xf>
    <xf numFmtId="41" fontId="19" fillId="0" borderId="22" xfId="25" applyNumberFormat="1" applyFont="1" applyFill="1" applyBorder="1" applyAlignment="1">
      <alignment horizontal="distributed" vertical="distributed" wrapText="1" justifyLastLine="1"/>
    </xf>
    <xf numFmtId="41" fontId="25" fillId="0" borderId="27" xfId="25" applyFont="1" applyBorder="1" applyAlignment="1">
      <alignment vertical="center"/>
    </xf>
    <xf numFmtId="0" fontId="26" fillId="0" borderId="28" xfId="0" applyFont="1" applyBorder="1" applyAlignment="1">
      <alignment vertical="center"/>
    </xf>
    <xf numFmtId="41" fontId="7" fillId="0" borderId="29" xfId="25" applyNumberFormat="1" applyFont="1" applyFill="1" applyBorder="1" applyAlignment="1">
      <alignment horizontal="distributed" vertical="distributed" wrapText="1" justifyLastLine="1"/>
    </xf>
    <xf numFmtId="41" fontId="27" fillId="0" borderId="30" xfId="25" applyFont="1" applyBorder="1" applyAlignment="1">
      <alignment vertical="center"/>
    </xf>
    <xf numFmtId="41" fontId="19" fillId="0" borderId="30" xfId="25" applyFont="1" applyBorder="1" applyAlignment="1">
      <alignment vertical="center" wrapText="1"/>
    </xf>
    <xf numFmtId="0" fontId="26" fillId="0" borderId="31" xfId="0" applyFont="1" applyBorder="1" applyAlignment="1">
      <alignment vertical="center" wrapText="1"/>
    </xf>
    <xf numFmtId="41" fontId="19" fillId="5" borderId="22" xfId="25" applyNumberFormat="1" applyFont="1" applyFill="1" applyBorder="1" applyAlignment="1">
      <alignment horizontal="distributed" vertical="distributed" wrapText="1" justifyLastLine="1"/>
    </xf>
    <xf numFmtId="41" fontId="20" fillId="5" borderId="23" xfId="25" applyFont="1" applyFill="1" applyBorder="1" applyAlignment="1">
      <alignment vertical="center" wrapText="1"/>
    </xf>
    <xf numFmtId="41" fontId="21" fillId="5" borderId="20" xfId="25" applyFont="1" applyFill="1" applyBorder="1" applyAlignment="1">
      <alignment vertical="center" wrapText="1"/>
    </xf>
    <xf numFmtId="41" fontId="19" fillId="5" borderId="20" xfId="25" applyFont="1" applyFill="1" applyBorder="1" applyAlignment="1">
      <alignment vertical="center" wrapText="1"/>
    </xf>
    <xf numFmtId="41" fontId="19" fillId="5" borderId="21" xfId="25" applyFont="1" applyFill="1" applyBorder="1" applyAlignment="1">
      <alignment vertical="center" wrapText="1"/>
    </xf>
    <xf numFmtId="190" fontId="5" fillId="0" borderId="4" xfId="2" applyNumberFormat="1" applyFont="1" applyFill="1" applyBorder="1" applyAlignment="1">
      <alignment horizontal="center" vertical="center"/>
    </xf>
    <xf numFmtId="190" fontId="8" fillId="0" borderId="14" xfId="2" applyNumberFormat="1" applyFont="1" applyBorder="1" applyAlignment="1">
      <alignment horizontal="center" vertical="center"/>
    </xf>
    <xf numFmtId="10" fontId="7" fillId="2" borderId="11" xfId="1" applyNumberFormat="1" applyFont="1" applyFill="1" applyBorder="1" applyAlignment="1">
      <alignment vertical="center"/>
    </xf>
    <xf numFmtId="10" fontId="7" fillId="2" borderId="9" xfId="1" applyNumberFormat="1" applyFont="1" applyFill="1" applyBorder="1" applyAlignment="1">
      <alignment vertical="center"/>
    </xf>
    <xf numFmtId="0" fontId="0" fillId="0" borderId="8" xfId="2" applyFont="1" applyBorder="1" applyAlignment="1">
      <alignment vertical="center"/>
    </xf>
    <xf numFmtId="0" fontId="0" fillId="0" borderId="3" xfId="2" applyFont="1" applyBorder="1" applyAlignment="1">
      <alignment vertical="center"/>
    </xf>
    <xf numFmtId="0" fontId="9" fillId="0" borderId="0" xfId="2" applyFont="1" applyAlignment="1">
      <alignment horizontal="center" vertical="center"/>
    </xf>
    <xf numFmtId="0" fontId="5" fillId="2" borderId="11" xfId="2" applyFont="1" applyFill="1" applyBorder="1" applyAlignment="1">
      <alignment horizontal="left" vertical="center"/>
    </xf>
    <xf numFmtId="0" fontId="5" fillId="2" borderId="10" xfId="2" applyFont="1" applyFill="1" applyBorder="1" applyAlignment="1">
      <alignment horizontal="left" vertical="center"/>
    </xf>
    <xf numFmtId="0" fontId="5" fillId="2" borderId="9" xfId="2" applyFont="1" applyFill="1" applyBorder="1" applyAlignment="1">
      <alignment horizontal="left" vertical="center"/>
    </xf>
    <xf numFmtId="0" fontId="7" fillId="0" borderId="0" xfId="2" applyFont="1" applyAlignment="1">
      <alignment horizontal="left" vertical="center"/>
    </xf>
    <xf numFmtId="0" fontId="3" fillId="0" borderId="7" xfId="2" applyFont="1" applyFill="1" applyBorder="1" applyAlignment="1">
      <alignment horizontal="left" vertical="center" shrinkToFit="1"/>
    </xf>
  </cellXfs>
  <cellStyles count="26">
    <cellStyle name="Comma [0]_Israel&amp;Safr" xfId="4"/>
    <cellStyle name="comma zerodec" xfId="5"/>
    <cellStyle name="Comma_FOB-J" xfId="6"/>
    <cellStyle name="Currency [0]_Israel&amp;Safr" xfId="7"/>
    <cellStyle name="Currency_DEMAND (2)" xfId="8"/>
    <cellStyle name="Currency1" xfId="9"/>
    <cellStyle name="Dezimal [0]_laroux" xfId="10"/>
    <cellStyle name="Dezimal_laroux" xfId="11"/>
    <cellStyle name="Dollar (zero dec)" xfId="12"/>
    <cellStyle name="Milliers [0]_Arabian Spec" xfId="13"/>
    <cellStyle name="Milliers_Arabian Spec" xfId="14"/>
    <cellStyle name="Mon?aire [0]_Arabian Spec" xfId="15"/>
    <cellStyle name="Mon?aire_Arabian Spec" xfId="16"/>
    <cellStyle name="Normal_Apac" xfId="17"/>
    <cellStyle name="Standard_laroux" xfId="18"/>
    <cellStyle name="W?rung [0]_laroux" xfId="19"/>
    <cellStyle name="W?rung_laroux" xfId="20"/>
    <cellStyle name="백분율" xfId="1" builtinId="5"/>
    <cellStyle name="쉼표 [0]" xfId="25" builtinId="6"/>
    <cellStyle name="쉼표 [0]_조사금액작성보고서(동읍-한림)" xfId="3"/>
    <cellStyle name="유1" xfId="21"/>
    <cellStyle name="자리수0" xfId="22"/>
    <cellStyle name="콤마 [0]_2공구통신" xfId="23"/>
    <cellStyle name="콤마_2공구통신" xfId="24"/>
    <cellStyle name="표준" xfId="0" builtinId="0"/>
    <cellStyle name="표준_조사금액작성보고서(동읍-한림)" xfId="2"/>
  </cellStyles>
  <dxfs count="2"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Microsoft/Windows/Temporary%20Internet%20Files/Content.IE5/K9BONM2S/&#51312;&#49324;&#44552;&#50529;&#51089;&#49457;&#48372;&#44256;_20140401%20&#44592;&#52488;&#44552;&#50529;&#48156;&#54364;&#48516;&#48512;&#53552;(&#47700;&#51064;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기초"/>
      <sheetName val="요율"/>
      <sheetName val="보고자료"/>
      <sheetName val="내역(전기)"/>
      <sheetName val="원가계산"/>
      <sheetName val="사정율"/>
      <sheetName val="원가비교"/>
      <sheetName val="공사비조정내역"/>
      <sheetName val="관련기관연락처"/>
      <sheetName val="사전검토대비표"/>
      <sheetName val="사전검토보고서"/>
    </sheetNames>
    <sheetDataSet>
      <sheetData sheetId="0"/>
      <sheetData sheetId="1">
        <row r="10">
          <cell r="C10">
            <v>585321964</v>
          </cell>
        </row>
        <row r="11">
          <cell r="C11">
            <v>1200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0"/>
  <sheetViews>
    <sheetView tabSelected="1" view="pageBreakPreview" topLeftCell="A10" zoomScaleSheetLayoutView="100" workbookViewId="0">
      <selection activeCell="V13" sqref="V13"/>
    </sheetView>
  </sheetViews>
  <sheetFormatPr defaultRowHeight="14.25"/>
  <cols>
    <col min="1" max="1" width="17.5" style="1" customWidth="1"/>
    <col min="2" max="4" width="14.625" style="1" customWidth="1"/>
    <col min="5" max="6" width="12.625" style="1" customWidth="1"/>
    <col min="7" max="7" width="0" hidden="1" customWidth="1"/>
    <col min="8" max="8" width="26.25" hidden="1" customWidth="1"/>
    <col min="9" max="9" width="22.5" hidden="1" customWidth="1"/>
    <col min="10" max="10" width="27.125" hidden="1" customWidth="1"/>
    <col min="11" max="11" width="18.25" hidden="1" customWidth="1"/>
    <col min="12" max="12" width="14.5" hidden="1" customWidth="1"/>
    <col min="13" max="13" width="19" hidden="1" customWidth="1"/>
  </cols>
  <sheetData>
    <row r="1" spans="1:13" ht="18" customHeight="1">
      <c r="A1" s="49"/>
    </row>
    <row r="2" spans="1:13" ht="11.25" customHeight="1">
      <c r="A2" s="42"/>
    </row>
    <row r="3" spans="1:13" ht="25.5">
      <c r="A3" s="101" t="s">
        <v>23</v>
      </c>
      <c r="B3" s="101"/>
      <c r="C3" s="101"/>
      <c r="D3" s="101"/>
      <c r="E3" s="101"/>
      <c r="F3" s="101"/>
    </row>
    <row r="4" spans="1:13" ht="20.100000000000001" customHeight="1"/>
    <row r="5" spans="1:13" ht="20.100000000000001" customHeight="1">
      <c r="A5" s="105" t="s">
        <v>26</v>
      </c>
      <c r="B5" s="105"/>
      <c r="C5" s="105"/>
      <c r="D5" s="105"/>
      <c r="E5" s="105"/>
      <c r="F5" s="105"/>
    </row>
    <row r="6" spans="1:13" ht="20.100000000000001" customHeight="1" thickBot="1">
      <c r="F6" s="41" t="s">
        <v>22</v>
      </c>
    </row>
    <row r="7" spans="1:13" ht="20.100000000000001" customHeight="1">
      <c r="A7" s="39" t="s">
        <v>21</v>
      </c>
      <c r="B7" s="38" t="s">
        <v>20</v>
      </c>
      <c r="C7" s="40" t="s">
        <v>19</v>
      </c>
      <c r="D7" s="38" t="s">
        <v>18</v>
      </c>
      <c r="E7" s="39" t="s">
        <v>17</v>
      </c>
      <c r="F7" s="38" t="s">
        <v>25</v>
      </c>
      <c r="H7" s="52" t="s">
        <v>27</v>
      </c>
      <c r="I7" s="53" t="s">
        <v>28</v>
      </c>
      <c r="J7" s="53" t="s">
        <v>29</v>
      </c>
      <c r="K7" s="54" t="s">
        <v>30</v>
      </c>
      <c r="L7" s="55" t="s">
        <v>31</v>
      </c>
      <c r="M7" s="56" t="s">
        <v>32</v>
      </c>
    </row>
    <row r="8" spans="1:13" ht="20.100000000000001" customHeight="1">
      <c r="A8" s="37" t="s">
        <v>16</v>
      </c>
      <c r="B8" s="20">
        <f>I8+I12+I16+J35+J39</f>
        <v>1604927579</v>
      </c>
      <c r="C8" s="36">
        <f>K8+K12+K16+K35+K34</f>
        <v>1577026589.950747</v>
      </c>
      <c r="D8" s="20">
        <f>C8-B8</f>
        <v>-27900989.049252987</v>
      </c>
      <c r="E8" s="35"/>
      <c r="F8" s="34"/>
      <c r="H8" s="57" t="s">
        <v>33</v>
      </c>
      <c r="I8" s="58">
        <v>190398903</v>
      </c>
      <c r="J8" s="58"/>
      <c r="K8" s="59">
        <v>165113355.55074695</v>
      </c>
      <c r="L8" s="60">
        <f>SUM(K8-(I8+J8))</f>
        <v>-25285547.449253052</v>
      </c>
      <c r="M8" s="61"/>
    </row>
    <row r="9" spans="1:13" ht="20.100000000000001" customHeight="1">
      <c r="A9" s="33" t="s">
        <v>15</v>
      </c>
      <c r="B9" s="32">
        <f>I13</f>
        <v>5934879</v>
      </c>
      <c r="C9" s="31">
        <f>K13</f>
        <v>5625296.8499000007</v>
      </c>
      <c r="D9" s="30">
        <f>C9-B9</f>
        <v>-309582.15009999927</v>
      </c>
      <c r="E9" s="29">
        <v>8.1999999999999993</v>
      </c>
      <c r="F9" s="43">
        <v>9.1</v>
      </c>
      <c r="H9" s="62" t="s">
        <v>34</v>
      </c>
      <c r="I9" s="58"/>
      <c r="J9" s="58"/>
      <c r="K9" s="63"/>
      <c r="L9" s="60">
        <f t="shared" ref="L9:L39" si="0">SUM(K9-(I9+J9))</f>
        <v>0</v>
      </c>
      <c r="M9" s="61"/>
    </row>
    <row r="10" spans="1:13" ht="20.100000000000001" customHeight="1">
      <c r="A10" s="25" t="s">
        <v>14</v>
      </c>
      <c r="B10" s="24">
        <f>I17</f>
        <v>2703826</v>
      </c>
      <c r="C10" s="23">
        <f>K17</f>
        <v>2562786.3384962003</v>
      </c>
      <c r="D10" s="22">
        <f>C10-B10</f>
        <v>-141039.66150379973</v>
      </c>
      <c r="E10" s="26">
        <v>3.8</v>
      </c>
      <c r="F10" s="44">
        <v>3.8</v>
      </c>
      <c r="H10" s="62" t="s">
        <v>35</v>
      </c>
      <c r="I10" s="64"/>
      <c r="J10" s="64"/>
      <c r="K10" s="63"/>
      <c r="L10" s="60">
        <f t="shared" si="0"/>
        <v>0</v>
      </c>
      <c r="M10" s="61"/>
    </row>
    <row r="11" spans="1:13" ht="20.100000000000001" customHeight="1">
      <c r="A11" s="25" t="s">
        <v>13</v>
      </c>
      <c r="B11" s="24">
        <f>I18</f>
        <v>562111</v>
      </c>
      <c r="C11" s="23">
        <f>K18</f>
        <v>586743.18802413007</v>
      </c>
      <c r="D11" s="22">
        <f t="shared" ref="D11:D23" si="1">C11-B11</f>
        <v>24632.188024130068</v>
      </c>
      <c r="E11" s="26">
        <v>0.79</v>
      </c>
      <c r="F11" s="45">
        <v>0.87</v>
      </c>
      <c r="H11" s="65" t="s">
        <v>36</v>
      </c>
      <c r="I11" s="64">
        <v>190398903</v>
      </c>
      <c r="J11" s="64"/>
      <c r="K11" s="63">
        <v>165113355.55074695</v>
      </c>
      <c r="L11" s="60">
        <f t="shared" si="0"/>
        <v>-25285547.449253052</v>
      </c>
      <c r="M11" s="61"/>
    </row>
    <row r="12" spans="1:13" ht="20.100000000000001" customHeight="1">
      <c r="A12" s="25" t="s">
        <v>12</v>
      </c>
      <c r="B12" s="24">
        <f>I19</f>
        <v>1108714</v>
      </c>
      <c r="C12" s="23">
        <f>K19</f>
        <v>1050879.6313000002</v>
      </c>
      <c r="D12" s="22">
        <f t="shared" si="1"/>
        <v>-57834.368699999759</v>
      </c>
      <c r="E12" s="26">
        <v>1.7</v>
      </c>
      <c r="F12" s="45">
        <v>1.7</v>
      </c>
      <c r="H12" s="62" t="s">
        <v>37</v>
      </c>
      <c r="I12" s="64">
        <v>65218445</v>
      </c>
      <c r="J12" s="64"/>
      <c r="K12" s="63">
        <v>61816448.900000006</v>
      </c>
      <c r="L12" s="60">
        <f t="shared" si="0"/>
        <v>-3401996.099999994</v>
      </c>
      <c r="M12" s="61"/>
    </row>
    <row r="13" spans="1:13" ht="20.100000000000001" customHeight="1">
      <c r="A13" s="28" t="s">
        <v>11</v>
      </c>
      <c r="B13" s="24">
        <f>I21</f>
        <v>72621</v>
      </c>
      <c r="C13" s="23">
        <f>K21</f>
        <v>68832.615850150018</v>
      </c>
      <c r="D13" s="22">
        <f t="shared" si="1"/>
        <v>-3788.3841498499824</v>
      </c>
      <c r="E13" s="26">
        <v>6.55</v>
      </c>
      <c r="F13" s="45">
        <v>6.55</v>
      </c>
      <c r="H13" s="90" t="s">
        <v>38</v>
      </c>
      <c r="I13" s="91">
        <v>5934879</v>
      </c>
      <c r="J13" s="91"/>
      <c r="K13" s="92">
        <v>5625296.8499000007</v>
      </c>
      <c r="L13" s="93">
        <f t="shared" si="0"/>
        <v>-309582.15009999927</v>
      </c>
      <c r="M13" s="94"/>
    </row>
    <row r="14" spans="1:13" ht="20.100000000000001" customHeight="1">
      <c r="A14" s="25" t="s">
        <v>10</v>
      </c>
      <c r="B14" s="24">
        <f>I20</f>
        <v>1623939</v>
      </c>
      <c r="C14" s="23">
        <f>K20</f>
        <v>1539229.5776100003</v>
      </c>
      <c r="D14" s="22">
        <f t="shared" si="1"/>
        <v>-84709.422389999731</v>
      </c>
      <c r="E14" s="26">
        <v>2.4900000000000002</v>
      </c>
      <c r="F14" s="45">
        <v>2.4900000000000002</v>
      </c>
      <c r="H14" s="65" t="s">
        <v>36</v>
      </c>
      <c r="I14" s="64">
        <v>71153324</v>
      </c>
      <c r="J14" s="64"/>
      <c r="K14" s="63">
        <v>67441745.749900013</v>
      </c>
      <c r="L14" s="60">
        <f t="shared" si="0"/>
        <v>-3711578.2500999868</v>
      </c>
      <c r="M14" s="61"/>
    </row>
    <row r="15" spans="1:13" ht="20.100000000000001" customHeight="1">
      <c r="A15" s="25" t="s">
        <v>9</v>
      </c>
      <c r="B15" s="24">
        <f>I22</f>
        <v>1500024</v>
      </c>
      <c r="C15" s="23">
        <f>K22</f>
        <v>1421778.3247</v>
      </c>
      <c r="D15" s="22">
        <f t="shared" si="1"/>
        <v>-78245.675300000003</v>
      </c>
      <c r="E15" s="26">
        <v>2.2999999999999998</v>
      </c>
      <c r="F15" s="45">
        <v>2.2999999999999998</v>
      </c>
      <c r="H15" s="62" t="s">
        <v>39</v>
      </c>
      <c r="I15" s="64"/>
      <c r="J15" s="64"/>
      <c r="K15" s="63"/>
      <c r="L15" s="60">
        <f t="shared" si="0"/>
        <v>0</v>
      </c>
      <c r="M15" s="61"/>
    </row>
    <row r="16" spans="1:13" ht="20.100000000000001" customHeight="1">
      <c r="A16" s="28" t="s">
        <v>8</v>
      </c>
      <c r="B16" s="24">
        <f>I23</f>
        <v>7489588</v>
      </c>
      <c r="C16" s="23">
        <f>K23</f>
        <v>6649043.270406886</v>
      </c>
      <c r="D16" s="22">
        <f t="shared" si="1"/>
        <v>-840544.729593114</v>
      </c>
      <c r="E16" s="27">
        <v>2.93</v>
      </c>
      <c r="F16" s="46">
        <v>2.93</v>
      </c>
      <c r="H16" s="62" t="s">
        <v>40</v>
      </c>
      <c r="I16" s="64">
        <v>6766561</v>
      </c>
      <c r="J16" s="64"/>
      <c r="K16" s="63">
        <v>5249114.8</v>
      </c>
      <c r="L16" s="60">
        <f t="shared" si="0"/>
        <v>-1517446.2000000002</v>
      </c>
      <c r="M16" s="61"/>
    </row>
    <row r="17" spans="1:13" ht="20.100000000000001" customHeight="1">
      <c r="A17" s="25" t="s">
        <v>7</v>
      </c>
      <c r="B17" s="24">
        <f>I25</f>
        <v>1311920</v>
      </c>
      <c r="C17" s="23">
        <f>K25</f>
        <v>1160894.5962537348</v>
      </c>
      <c r="D17" s="22">
        <f t="shared" si="1"/>
        <v>-151025.40374626522</v>
      </c>
      <c r="E17" s="26">
        <v>0.5</v>
      </c>
      <c r="F17" s="47">
        <v>0.5</v>
      </c>
      <c r="H17" s="62" t="s">
        <v>41</v>
      </c>
      <c r="I17" s="64">
        <v>2703826</v>
      </c>
      <c r="J17" s="64"/>
      <c r="K17" s="63">
        <v>2562786.3384962003</v>
      </c>
      <c r="L17" s="60">
        <f t="shared" si="0"/>
        <v>-141039.66150379973</v>
      </c>
      <c r="M17" s="61"/>
    </row>
    <row r="18" spans="1:13" ht="20.100000000000001" customHeight="1">
      <c r="A18" s="25" t="s">
        <v>6</v>
      </c>
      <c r="B18" s="24">
        <f>I24</f>
        <v>13339164</v>
      </c>
      <c r="C18" s="23">
        <f>K24</f>
        <v>11860310.166332994</v>
      </c>
      <c r="D18" s="22">
        <f t="shared" si="1"/>
        <v>-1478853.8336670063</v>
      </c>
      <c r="E18" s="26">
        <v>5.0999999999999996</v>
      </c>
      <c r="F18" s="45">
        <v>5.0999999999999996</v>
      </c>
      <c r="H18" s="62" t="s">
        <v>42</v>
      </c>
      <c r="I18" s="64">
        <v>562111</v>
      </c>
      <c r="J18" s="64"/>
      <c r="K18" s="63">
        <v>586743.18802413007</v>
      </c>
      <c r="L18" s="60">
        <f t="shared" si="0"/>
        <v>24632.188024130068</v>
      </c>
      <c r="M18" s="66" t="s">
        <v>43</v>
      </c>
    </row>
    <row r="19" spans="1:13" ht="27">
      <c r="A19" s="51" t="s">
        <v>67</v>
      </c>
      <c r="B19" s="24">
        <f>I26</f>
        <v>0</v>
      </c>
      <c r="C19" s="23">
        <f>K26</f>
        <v>188064.92459310507</v>
      </c>
      <c r="D19" s="22">
        <f t="shared" si="1"/>
        <v>188064.92459310507</v>
      </c>
      <c r="E19" s="26">
        <v>7.0000000000000007E-2</v>
      </c>
      <c r="F19" s="45">
        <v>7.0000000000000007E-2</v>
      </c>
      <c r="H19" s="62" t="s">
        <v>44</v>
      </c>
      <c r="I19" s="64">
        <v>1108714</v>
      </c>
      <c r="J19" s="64"/>
      <c r="K19" s="63">
        <v>1050879.6313000002</v>
      </c>
      <c r="L19" s="60">
        <f t="shared" si="0"/>
        <v>-57834.368699999759</v>
      </c>
      <c r="M19" s="61"/>
    </row>
    <row r="20" spans="1:13" ht="27">
      <c r="A20" s="51" t="s">
        <v>68</v>
      </c>
      <c r="B20" s="24">
        <f>I27</f>
        <v>183669</v>
      </c>
      <c r="C20" s="23">
        <f>K27</f>
        <v>162525.2434755229</v>
      </c>
      <c r="D20" s="22">
        <f t="shared" si="1"/>
        <v>-21143.756524477096</v>
      </c>
      <c r="E20" s="26" t="s">
        <v>76</v>
      </c>
      <c r="F20" s="45">
        <v>8.1000000000000003E-2</v>
      </c>
      <c r="H20" s="62" t="s">
        <v>45</v>
      </c>
      <c r="I20" s="64">
        <v>1623939</v>
      </c>
      <c r="J20" s="64"/>
      <c r="K20" s="63">
        <v>1539229.5776100003</v>
      </c>
      <c r="L20" s="60">
        <f t="shared" si="0"/>
        <v>-84709.422389999731</v>
      </c>
      <c r="M20" s="61"/>
    </row>
    <row r="21" spans="1:13" ht="20.100000000000001" customHeight="1">
      <c r="A21" s="25" t="s">
        <v>5</v>
      </c>
      <c r="B21" s="24">
        <f>I30</f>
        <v>17892862</v>
      </c>
      <c r="C21" s="23">
        <f>K30</f>
        <v>15903318.23866138</v>
      </c>
      <c r="D21" s="22">
        <f t="shared" si="1"/>
        <v>-1989543.7613386195</v>
      </c>
      <c r="E21" s="96">
        <v>6</v>
      </c>
      <c r="F21" s="95">
        <v>6</v>
      </c>
      <c r="H21" s="62" t="s">
        <v>46</v>
      </c>
      <c r="I21" s="64">
        <v>72621</v>
      </c>
      <c r="J21" s="64"/>
      <c r="K21" s="63">
        <v>68832.615850150018</v>
      </c>
      <c r="L21" s="60">
        <f t="shared" si="0"/>
        <v>-3788.3841498499824</v>
      </c>
      <c r="M21" s="61"/>
    </row>
    <row r="22" spans="1:13" ht="20.100000000000001" customHeight="1">
      <c r="A22" s="25" t="s">
        <v>4</v>
      </c>
      <c r="B22" s="24">
        <f>I31</f>
        <v>18856248</v>
      </c>
      <c r="C22" s="23">
        <f>K31</f>
        <v>17376789.999840617</v>
      </c>
      <c r="D22" s="22">
        <f t="shared" si="1"/>
        <v>-1479458.0001593828</v>
      </c>
      <c r="E22" s="26">
        <v>15</v>
      </c>
      <c r="F22" s="45">
        <v>15</v>
      </c>
      <c r="H22" s="62" t="s">
        <v>47</v>
      </c>
      <c r="I22" s="64">
        <v>1500024</v>
      </c>
      <c r="J22" s="64"/>
      <c r="K22" s="63">
        <v>1421778.3247</v>
      </c>
      <c r="L22" s="60">
        <f t="shared" si="0"/>
        <v>-78245.675300000003</v>
      </c>
      <c r="M22" s="61"/>
    </row>
    <row r="23" spans="1:13" ht="20.100000000000001" customHeight="1">
      <c r="A23" s="25" t="s">
        <v>3</v>
      </c>
      <c r="B23" s="24">
        <f>I36+J36</f>
        <v>158750714</v>
      </c>
      <c r="C23" s="23">
        <f>K36</f>
        <v>164318308.29161918</v>
      </c>
      <c r="D23" s="22">
        <f t="shared" si="1"/>
        <v>5567594.2916191816</v>
      </c>
      <c r="E23" s="21">
        <v>10</v>
      </c>
      <c r="F23" s="48">
        <v>10</v>
      </c>
      <c r="H23" s="62" t="s">
        <v>48</v>
      </c>
      <c r="I23" s="67">
        <v>7489588</v>
      </c>
      <c r="J23" s="67"/>
      <c r="K23" s="68">
        <v>6649043.270406886</v>
      </c>
      <c r="L23" s="60">
        <f t="shared" si="0"/>
        <v>-840544.729593114</v>
      </c>
      <c r="M23" s="69"/>
    </row>
    <row r="24" spans="1:13" ht="20.100000000000001" customHeight="1">
      <c r="A24" s="37" t="s">
        <v>2</v>
      </c>
      <c r="B24" s="20">
        <f>SUM(B9:B23)</f>
        <v>231330279</v>
      </c>
      <c r="C24" s="19">
        <f>SUM(C9:C23)</f>
        <v>230474801.2570639</v>
      </c>
      <c r="D24" s="18">
        <f>SUM(D9:D23)</f>
        <v>-855477.74293609709</v>
      </c>
      <c r="E24" s="17"/>
      <c r="F24" s="16"/>
      <c r="H24" s="62" t="s">
        <v>49</v>
      </c>
      <c r="I24" s="67">
        <v>13339164</v>
      </c>
      <c r="J24" s="67"/>
      <c r="K24" s="68">
        <v>11860310.166332994</v>
      </c>
      <c r="L24" s="60">
        <f t="shared" si="0"/>
        <v>-1478853.8336670063</v>
      </c>
      <c r="M24" s="69"/>
    </row>
    <row r="25" spans="1:13" ht="20.100000000000001" customHeight="1">
      <c r="A25" s="15" t="s">
        <v>1</v>
      </c>
      <c r="B25" s="14">
        <f>I37+J37+J39</f>
        <v>1836257856</v>
      </c>
      <c r="C25" s="13">
        <f>K37</f>
        <v>1807501391</v>
      </c>
      <c r="D25" s="13">
        <f>C25-B25</f>
        <v>-28756465</v>
      </c>
      <c r="E25" s="97" t="s">
        <v>73</v>
      </c>
      <c r="F25" s="98">
        <f>-D25/B25</f>
        <v>1.5660363225152622E-2</v>
      </c>
      <c r="H25" s="62" t="s">
        <v>50</v>
      </c>
      <c r="I25" s="64">
        <v>1311920</v>
      </c>
      <c r="J25" s="64"/>
      <c r="K25" s="63">
        <v>1160894.5962537348</v>
      </c>
      <c r="L25" s="60">
        <f t="shared" si="0"/>
        <v>-151025.40374626522</v>
      </c>
      <c r="M25" s="70"/>
    </row>
    <row r="26" spans="1:13" ht="20.100000000000001" customHeight="1">
      <c r="A26" s="106" t="s">
        <v>24</v>
      </c>
      <c r="B26" s="106"/>
      <c r="C26" s="106"/>
      <c r="D26" s="106"/>
      <c r="E26" s="106"/>
      <c r="F26" s="106"/>
      <c r="H26" s="62" t="s">
        <v>51</v>
      </c>
      <c r="I26" s="64"/>
      <c r="J26" s="64"/>
      <c r="K26" s="71">
        <v>188064.92459310507</v>
      </c>
      <c r="L26" s="60">
        <f t="shared" si="0"/>
        <v>188064.92459310507</v>
      </c>
      <c r="M26" s="72" t="s">
        <v>52</v>
      </c>
    </row>
    <row r="27" spans="1:13" ht="18" customHeight="1">
      <c r="A27" s="12"/>
      <c r="B27" s="11"/>
      <c r="C27" s="11"/>
      <c r="D27" s="50"/>
      <c r="E27" s="50"/>
      <c r="F27" s="50"/>
      <c r="H27" s="62" t="s">
        <v>53</v>
      </c>
      <c r="I27" s="67">
        <v>183669</v>
      </c>
      <c r="J27" s="67"/>
      <c r="K27" s="73">
        <v>162525.2434755229</v>
      </c>
      <c r="L27" s="60">
        <f t="shared" si="0"/>
        <v>-21143.756524477096</v>
      </c>
      <c r="M27" s="74"/>
    </row>
    <row r="28" spans="1:13" ht="20.100000000000001" customHeight="1">
      <c r="A28" s="102" t="s">
        <v>0</v>
      </c>
      <c r="B28" s="103"/>
      <c r="C28" s="103"/>
      <c r="D28" s="103"/>
      <c r="E28" s="103"/>
      <c r="F28" s="104"/>
      <c r="H28" s="65" t="s">
        <v>36</v>
      </c>
      <c r="I28" s="75">
        <v>36662136</v>
      </c>
      <c r="J28" s="75"/>
      <c r="K28" s="76">
        <v>32500202.677042723</v>
      </c>
      <c r="L28" s="60">
        <f t="shared" si="0"/>
        <v>-4161933.3229572773</v>
      </c>
      <c r="M28" s="74"/>
    </row>
    <row r="29" spans="1:13" ht="20.100000000000001" customHeight="1">
      <c r="A29" s="99" t="s">
        <v>71</v>
      </c>
      <c r="B29" s="10"/>
      <c r="C29" s="10"/>
      <c r="D29" s="10"/>
      <c r="E29" s="10"/>
      <c r="F29" s="9"/>
      <c r="H29" s="65" t="s">
        <v>54</v>
      </c>
      <c r="I29" s="75">
        <v>298214363</v>
      </c>
      <c r="J29" s="77"/>
      <c r="K29" s="78">
        <v>265055303.97768968</v>
      </c>
      <c r="L29" s="60">
        <f t="shared" si="0"/>
        <v>-33159059.022310317</v>
      </c>
      <c r="M29" s="72"/>
    </row>
    <row r="30" spans="1:13" ht="20.100000000000001" customHeight="1">
      <c r="A30" s="8" t="s">
        <v>69</v>
      </c>
      <c r="B30" s="6"/>
      <c r="C30" s="6"/>
      <c r="D30" s="6"/>
      <c r="E30" s="6"/>
      <c r="F30" s="5"/>
      <c r="H30" s="62" t="s">
        <v>55</v>
      </c>
      <c r="I30" s="67">
        <v>17892862</v>
      </c>
      <c r="J30" s="64"/>
      <c r="K30" s="63">
        <v>15903318.23866138</v>
      </c>
      <c r="L30" s="60">
        <f t="shared" si="0"/>
        <v>-1989543.7613386195</v>
      </c>
      <c r="M30" s="74"/>
    </row>
    <row r="31" spans="1:13" ht="20.100000000000001" customHeight="1">
      <c r="A31" s="8" t="s">
        <v>70</v>
      </c>
      <c r="B31" s="6"/>
      <c r="C31" s="7"/>
      <c r="D31" s="6"/>
      <c r="E31" s="6"/>
      <c r="F31" s="5"/>
      <c r="H31" s="62" t="s">
        <v>56</v>
      </c>
      <c r="I31" s="67">
        <v>18856248</v>
      </c>
      <c r="J31" s="67"/>
      <c r="K31" s="68">
        <v>17376789.999840617</v>
      </c>
      <c r="L31" s="60">
        <f t="shared" si="0"/>
        <v>-1479458.0001593828</v>
      </c>
      <c r="M31" s="74"/>
    </row>
    <row r="32" spans="1:13" ht="20.100000000000001" customHeight="1">
      <c r="A32" s="8" t="s">
        <v>74</v>
      </c>
      <c r="B32" s="6"/>
      <c r="C32" s="7"/>
      <c r="D32" s="6"/>
      <c r="E32" s="6"/>
      <c r="F32" s="5"/>
      <c r="H32" s="62" t="s">
        <v>57</v>
      </c>
      <c r="I32" s="67"/>
      <c r="J32" s="67"/>
      <c r="K32" s="68"/>
      <c r="L32" s="60">
        <f t="shared" si="0"/>
        <v>0</v>
      </c>
      <c r="M32" s="74"/>
    </row>
    <row r="33" spans="1:13" ht="16.5" customHeight="1">
      <c r="A33" s="8" t="s">
        <v>72</v>
      </c>
      <c r="B33" s="6"/>
      <c r="C33" s="7"/>
      <c r="D33" s="6"/>
      <c r="E33" s="6"/>
      <c r="F33" s="5"/>
      <c r="H33" s="65" t="s">
        <v>58</v>
      </c>
      <c r="I33" s="75">
        <v>334963473</v>
      </c>
      <c r="J33" s="75"/>
      <c r="K33" s="79">
        <v>298335412.21619171</v>
      </c>
      <c r="L33" s="60">
        <f t="shared" si="0"/>
        <v>-36628060.783808291</v>
      </c>
      <c r="M33" s="74"/>
    </row>
    <row r="34" spans="1:13" ht="16.5" customHeight="1">
      <c r="A34" s="100" t="s">
        <v>75</v>
      </c>
      <c r="B34" s="3"/>
      <c r="C34" s="4"/>
      <c r="D34" s="3"/>
      <c r="E34" s="3"/>
      <c r="F34" s="2"/>
      <c r="H34" s="62" t="s">
        <v>59</v>
      </c>
      <c r="I34" s="67"/>
      <c r="J34" s="67"/>
      <c r="K34" s="68">
        <v>2304000</v>
      </c>
      <c r="L34" s="60">
        <f t="shared" si="0"/>
        <v>2304000</v>
      </c>
      <c r="M34" s="74"/>
    </row>
    <row r="35" spans="1:13">
      <c r="H35" s="62" t="s">
        <v>60</v>
      </c>
      <c r="I35" s="67"/>
      <c r="J35" s="67">
        <v>1252543670</v>
      </c>
      <c r="K35" s="68">
        <v>1342543670.7</v>
      </c>
      <c r="L35" s="60">
        <f>SUM(K35-(I35+J35))-1</f>
        <v>89999999.700000048</v>
      </c>
      <c r="M35" s="74" t="s">
        <v>61</v>
      </c>
    </row>
    <row r="36" spans="1:13">
      <c r="H36" s="65" t="s">
        <v>62</v>
      </c>
      <c r="I36" s="75">
        <v>33496347</v>
      </c>
      <c r="J36" s="77">
        <v>125254367</v>
      </c>
      <c r="K36" s="80">
        <v>164318308.29161918</v>
      </c>
      <c r="L36" s="60">
        <f t="shared" si="0"/>
        <v>5567594.2916191816</v>
      </c>
      <c r="M36" s="69"/>
    </row>
    <row r="37" spans="1:13">
      <c r="H37" s="65" t="s">
        <v>63</v>
      </c>
      <c r="I37" s="75">
        <v>368459819</v>
      </c>
      <c r="J37" s="75">
        <v>1377798037</v>
      </c>
      <c r="K37" s="79">
        <v>1807501391</v>
      </c>
      <c r="L37" s="60">
        <f>SUM(K37-(I37+J37))</f>
        <v>61243535</v>
      </c>
      <c r="M37" s="69"/>
    </row>
    <row r="38" spans="1:13">
      <c r="H38" s="62" t="s">
        <v>64</v>
      </c>
      <c r="I38" s="81">
        <v>44411300</v>
      </c>
      <c r="J38" s="81"/>
      <c r="K38" s="82">
        <v>77272211.04208</v>
      </c>
      <c r="L38" s="60">
        <f>SUM(K38-(I38+J38))</f>
        <v>32860911.04208</v>
      </c>
      <c r="M38" s="69"/>
    </row>
    <row r="39" spans="1:13" ht="17.25">
      <c r="H39" s="83" t="s">
        <v>65</v>
      </c>
      <c r="I39" s="84"/>
      <c r="J39" s="84">
        <v>90000000</v>
      </c>
      <c r="K39" s="84"/>
      <c r="L39" s="60">
        <f t="shared" si="0"/>
        <v>-90000000</v>
      </c>
      <c r="M39" s="85"/>
    </row>
    <row r="40" spans="1:13" ht="18" thickBot="1">
      <c r="H40" s="86" t="s">
        <v>66</v>
      </c>
      <c r="I40" s="87">
        <v>412871119</v>
      </c>
      <c r="J40" s="87">
        <v>1467798037</v>
      </c>
      <c r="K40" s="87">
        <v>1884773602</v>
      </c>
      <c r="L40" s="88">
        <f>SUM(K40-(I40+J40))</f>
        <v>4104446</v>
      </c>
      <c r="M40" s="89"/>
    </row>
  </sheetData>
  <mergeCells count="4">
    <mergeCell ref="A3:F3"/>
    <mergeCell ref="A28:F28"/>
    <mergeCell ref="A5:F5"/>
    <mergeCell ref="A26:F26"/>
  </mergeCells>
  <phoneticPr fontId="2" type="noConversion"/>
  <conditionalFormatting sqref="L8:L40">
    <cfRule type="cellIs" dxfId="1" priority="1" stopIfTrue="1" operator="lessThan">
      <formula>0</formula>
    </cfRule>
    <cfRule type="cellIs" dxfId="0" priority="2" stopIfTrue="1" operator="greaterThan">
      <formula>0</formula>
    </cfRule>
  </conditionalFormatting>
  <pageMargins left="0.51181102362204722" right="0.51181102362204722" top="0.74803149606299213" bottom="0.35433070866141736" header="0.31496062992125984" footer="0.31496062992125984"/>
  <pageSetup paperSize="9" orientation="portrait" r:id="rId1"/>
  <colBreaks count="1" manualBreakCount="1">
    <brk id="6" max="3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조정내역</vt:lpstr>
      <vt:lpstr>조정내역!Print_Area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송해영</cp:lastModifiedBy>
  <cp:lastPrinted>2014-08-18T08:39:26Z</cp:lastPrinted>
  <dcterms:created xsi:type="dcterms:W3CDTF">2014-07-15T05:47:46Z</dcterms:created>
  <dcterms:modified xsi:type="dcterms:W3CDTF">2015-07-08T06:03:47Z</dcterms:modified>
</cp:coreProperties>
</file>